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MPRESA\Prefeitura Jóia\Cloração água\"/>
    </mc:Choice>
  </mc:AlternateContent>
  <bookViews>
    <workbookView xWindow="0" yWindow="0" windowWidth="2370" windowHeight="0" activeTab="1"/>
  </bookViews>
  <sheets>
    <sheet name="Resumo de Orçamento" sheetId="3" r:id="rId1"/>
    <sheet name="Custos Operacionais" sheetId="1" r:id="rId2"/>
    <sheet name="Base Orçamentária" sheetId="2" r:id="rId3"/>
    <sheet name="BDI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2" l="1"/>
  <c r="C17" i="2"/>
  <c r="E45" i="1"/>
  <c r="F46" i="1" l="1"/>
  <c r="E23" i="1"/>
  <c r="C15" i="2" l="1"/>
  <c r="E51" i="1"/>
  <c r="C13" i="2" l="1"/>
  <c r="D7" i="1"/>
  <c r="D8" i="1"/>
  <c r="E13" i="4" l="1"/>
  <c r="D13" i="4"/>
  <c r="F11" i="4"/>
  <c r="F10" i="4"/>
  <c r="F9" i="4"/>
  <c r="F7" i="4"/>
  <c r="F6" i="4"/>
  <c r="F5" i="4"/>
  <c r="F4" i="4"/>
  <c r="F13" i="4" l="1"/>
  <c r="E22" i="1" l="1"/>
  <c r="E66" i="1"/>
  <c r="F67" i="1" s="1"/>
  <c r="F7" i="3"/>
  <c r="F6" i="3"/>
  <c r="E52" i="1"/>
  <c r="F45" i="1"/>
  <c r="E44" i="1"/>
  <c r="F44" i="1" s="1"/>
  <c r="E31" i="1"/>
  <c r="E32" i="1"/>
  <c r="E33" i="1"/>
  <c r="E34" i="1"/>
  <c r="E35" i="1"/>
  <c r="E30" i="1"/>
  <c r="E21" i="1"/>
  <c r="E16" i="1"/>
  <c r="F17" i="1" s="1"/>
  <c r="E7" i="1"/>
  <c r="E6" i="1"/>
  <c r="E8" i="1" s="1"/>
  <c r="E50" i="1" l="1"/>
  <c r="F53" i="1" s="1"/>
  <c r="F9" i="1"/>
  <c r="F12" i="1" s="1"/>
  <c r="F36" i="1"/>
  <c r="F40" i="1" s="1"/>
  <c r="F24" i="1"/>
  <c r="F26" i="1" s="1"/>
  <c r="F70" i="1" l="1"/>
  <c r="F5" i="3" s="1"/>
  <c r="F9" i="3" s="1"/>
  <c r="F11" i="3" l="1"/>
  <c r="F14" i="3" l="1"/>
  <c r="F17" i="3" s="1"/>
  <c r="F18" i="3" s="1"/>
  <c r="F20" i="3" s="1"/>
  <c r="F23" i="3" s="1"/>
</calcChain>
</file>

<file path=xl/sharedStrings.xml><?xml version="1.0" encoding="utf-8"?>
<sst xmlns="http://schemas.openxmlformats.org/spreadsheetml/2006/main" count="191" uniqueCount="120">
  <si>
    <t>1- Mão de Obra</t>
  </si>
  <si>
    <t>Operadores do Sistema</t>
  </si>
  <si>
    <t>Unidade</t>
  </si>
  <si>
    <t>Quantidade</t>
  </si>
  <si>
    <t>Valor</t>
  </si>
  <si>
    <t>Valor unitário</t>
  </si>
  <si>
    <t>Sub total</t>
  </si>
  <si>
    <t>Total</t>
  </si>
  <si>
    <t>Horas Normais</t>
  </si>
  <si>
    <t>%</t>
  </si>
  <si>
    <t>Horas Feriados/sábados/domingos</t>
  </si>
  <si>
    <t>Insalubridade</t>
  </si>
  <si>
    <t>Total de operadores para o município</t>
  </si>
  <si>
    <t>Fator de utilização</t>
  </si>
  <si>
    <t>Horas normais</t>
  </si>
  <si>
    <t xml:space="preserve">Hora </t>
  </si>
  <si>
    <t>Hora</t>
  </si>
  <si>
    <t>Visita técnica Mensal</t>
  </si>
  <si>
    <t>Diárias</t>
  </si>
  <si>
    <t>Unidades</t>
  </si>
  <si>
    <t>Horas</t>
  </si>
  <si>
    <t>Soma</t>
  </si>
  <si>
    <t>Total efetivo de Operadores</t>
  </si>
  <si>
    <t>TOTAL MÃO DE OBRA</t>
  </si>
  <si>
    <t>2- Uniformes</t>
  </si>
  <si>
    <t>Descrição</t>
  </si>
  <si>
    <t>Deslocamento</t>
  </si>
  <si>
    <t>Km</t>
  </si>
  <si>
    <t>Calça</t>
  </si>
  <si>
    <t>Capa Plástica</t>
  </si>
  <si>
    <t>Camiseta</t>
  </si>
  <si>
    <t>EPIs</t>
  </si>
  <si>
    <t>Calçado</t>
  </si>
  <si>
    <t/>
  </si>
  <si>
    <t>Par</t>
  </si>
  <si>
    <t>SOMA</t>
  </si>
  <si>
    <t>Fator de Utilização</t>
  </si>
  <si>
    <t>Total Efetivo</t>
  </si>
  <si>
    <t>Operadores</t>
  </si>
  <si>
    <t>Homem</t>
  </si>
  <si>
    <t>3- Composição da frota</t>
  </si>
  <si>
    <t>Depreciação anual (mult. fator de 10%)</t>
  </si>
  <si>
    <t>Km/l</t>
  </si>
  <si>
    <t>Litros</t>
  </si>
  <si>
    <t>Km estimada mensal (com coleta)</t>
  </si>
  <si>
    <t>Média de consumo do veículo</t>
  </si>
  <si>
    <t>R$</t>
  </si>
  <si>
    <t xml:space="preserve">Total de veículos </t>
  </si>
  <si>
    <t>Gasto com combustível</t>
  </si>
  <si>
    <t>Vida útil de jogo de Pneus</t>
  </si>
  <si>
    <t>Custo de 1 jogo de pneus</t>
  </si>
  <si>
    <t>Vida Útil óleo para motor</t>
  </si>
  <si>
    <t>Custo de Troca de óleo</t>
  </si>
  <si>
    <t>Gasto com Pneus</t>
  </si>
  <si>
    <t>Gasto com Lubrificante</t>
  </si>
  <si>
    <t>Jogo</t>
  </si>
  <si>
    <t>Troca</t>
  </si>
  <si>
    <t>4- Operação da Frota</t>
  </si>
  <si>
    <t>Custo Total</t>
  </si>
  <si>
    <t>Valor Unitário</t>
  </si>
  <si>
    <t>Base Orçamentária</t>
  </si>
  <si>
    <t>m³</t>
  </si>
  <si>
    <t>unidade</t>
  </si>
  <si>
    <t>Gasto mensal com Insumo</t>
  </si>
  <si>
    <t>Gasto diário com insumo</t>
  </si>
  <si>
    <t>R</t>
  </si>
  <si>
    <t>Custo por análise</t>
  </si>
  <si>
    <t>Gasto mensal com análises</t>
  </si>
  <si>
    <t>Análises mensais por ETA</t>
  </si>
  <si>
    <t>5- Custos com Equipamentos</t>
  </si>
  <si>
    <t>Custo de equipamentos (/12)</t>
  </si>
  <si>
    <t>Item</t>
  </si>
  <si>
    <t>3. Custo total mensal de Análises</t>
  </si>
  <si>
    <t>2. Custo total mensal de insumos</t>
  </si>
  <si>
    <t>1. Custo total mensal de Operação</t>
  </si>
  <si>
    <t>Custo total mensal</t>
  </si>
  <si>
    <t>BDI = BENEFÍCIOS E DESPESAS INDIRETAS</t>
  </si>
  <si>
    <t>Mínimo</t>
  </si>
  <si>
    <t>Máximo</t>
  </si>
  <si>
    <t>Adotado</t>
  </si>
  <si>
    <t>AC</t>
  </si>
  <si>
    <t>Administração Central</t>
  </si>
  <si>
    <t>DF</t>
  </si>
  <si>
    <t>Despesas Financeiras</t>
  </si>
  <si>
    <t>Risco</t>
  </si>
  <si>
    <t>Garantia</t>
  </si>
  <si>
    <t>L</t>
  </si>
  <si>
    <t>Lucro</t>
  </si>
  <si>
    <t>I</t>
  </si>
  <si>
    <t>ISSQN</t>
  </si>
  <si>
    <t>COFINS</t>
  </si>
  <si>
    <t>PIS</t>
  </si>
  <si>
    <t>IRPJ</t>
  </si>
  <si>
    <t>TOTAL BDI</t>
  </si>
  <si>
    <t>Custo total mensal com BDI</t>
  </si>
  <si>
    <t>Assistência 24 h. (eventual)</t>
  </si>
  <si>
    <t>6- CUSTO TOTAL MENSAL PARA MONITORAMENTO DE ÁGUA</t>
  </si>
  <si>
    <t>Consumo mensal de água</t>
  </si>
  <si>
    <t>Custos Operacionais</t>
  </si>
  <si>
    <t>Valor (R$)</t>
  </si>
  <si>
    <t xml:space="preserve">TOTAL GLOBAL: </t>
  </si>
  <si>
    <t>(Sessenta e Dois Mil Novecentos e Setenta e Nove Reais e Vinte e Dois Centavos)</t>
  </si>
  <si>
    <t>Tempo de Serviços: 12 meses.</t>
  </si>
  <si>
    <t>Orçamento para Tratamento de Água em Joia - RS</t>
  </si>
  <si>
    <t>Jaqueta/Jaleco</t>
  </si>
  <si>
    <t>Manutenção do veículo</t>
  </si>
  <si>
    <t>Insumo: Cloro</t>
  </si>
  <si>
    <t>Quantidade de ETAS com cloração</t>
  </si>
  <si>
    <t>Consumo diário médio de água (Clorada)</t>
  </si>
  <si>
    <t>VALOR TOTAL GLOBAL DA PREVISÃO</t>
  </si>
  <si>
    <t>Preço do combustível (Gasolina)</t>
  </si>
  <si>
    <t>R$/Litro</t>
  </si>
  <si>
    <t>Capacidade de tratamento de 1 litro (Cloro)</t>
  </si>
  <si>
    <t>Objeto: Prestação de serviços para taratamento e monitoramento da qualidade da água distribuída no Municipio de Joia - RS, presente em 16 redes de distribuição, com equipamentos de tratamento em comodato.</t>
  </si>
  <si>
    <t>Total mês:</t>
  </si>
  <si>
    <t>Total mês/poço:</t>
  </si>
  <si>
    <t>(Quatro mil cento e trinta e quatro reais e</t>
  </si>
  <si>
    <t>quarenta e oito centavos)</t>
  </si>
  <si>
    <t>(Duzentos e cinquenta e oito reais</t>
  </si>
  <si>
    <t>quarenta centavos)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</si>
</sst>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%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quotePrefix="1"/>
    <xf numFmtId="0" fontId="0" fillId="0" borderId="0" xfId="0"/>
    <xf numFmtId="0" fontId="1" fillId="0" borderId="4" xfId="0" applyFont="1" applyBorder="1"/>
    <xf numFmtId="10" fontId="0" fillId="0" borderId="1" xfId="0" applyNumberFormat="1" applyBorder="1"/>
    <xf numFmtId="9" fontId="0" fillId="0" borderId="1" xfId="0" applyNumberFormat="1" applyBorder="1"/>
    <xf numFmtId="0" fontId="0" fillId="0" borderId="5" xfId="0" applyFill="1" applyBorder="1"/>
    <xf numFmtId="164" fontId="0" fillId="0" borderId="5" xfId="0" applyNumberFormat="1" applyFill="1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44" fontId="0" fillId="0" borderId="0" xfId="0" applyNumberFormat="1" applyBorder="1"/>
    <xf numFmtId="44" fontId="0" fillId="0" borderId="10" xfId="0" applyNumberFormat="1" applyBorder="1"/>
    <xf numFmtId="44" fontId="0" fillId="2" borderId="10" xfId="0" applyNumberFormat="1" applyFill="1" applyBorder="1"/>
    <xf numFmtId="0" fontId="0" fillId="0" borderId="0" xfId="0" applyNumberFormat="1" applyBorder="1"/>
    <xf numFmtId="0" fontId="0" fillId="0" borderId="2" xfId="0" applyBorder="1"/>
    <xf numFmtId="0" fontId="0" fillId="0" borderId="0" xfId="0"/>
    <xf numFmtId="44" fontId="1" fillId="2" borderId="13" xfId="0" applyNumberFormat="1" applyFont="1" applyFill="1" applyBorder="1"/>
    <xf numFmtId="0" fontId="0" fillId="0" borderId="0" xfId="0"/>
    <xf numFmtId="0" fontId="0" fillId="0" borderId="1" xfId="0" applyBorder="1"/>
    <xf numFmtId="9" fontId="0" fillId="0" borderId="0" xfId="1" applyFont="1" applyBorder="1"/>
    <xf numFmtId="0" fontId="0" fillId="0" borderId="15" xfId="0" applyBorder="1"/>
    <xf numFmtId="0" fontId="0" fillId="0" borderId="16" xfId="0" applyBorder="1"/>
    <xf numFmtId="44" fontId="0" fillId="0" borderId="16" xfId="0" applyNumberFormat="1" applyBorder="1"/>
    <xf numFmtId="0" fontId="0" fillId="0" borderId="16" xfId="0" applyNumberFormat="1" applyBorder="1"/>
    <xf numFmtId="0" fontId="0" fillId="0" borderId="15" xfId="0" applyBorder="1" applyAlignment="1">
      <alignment wrapText="1"/>
    </xf>
    <xf numFmtId="0" fontId="0" fillId="0" borderId="17" xfId="0" applyBorder="1"/>
    <xf numFmtId="0" fontId="0" fillId="0" borderId="18" xfId="0" applyBorder="1"/>
    <xf numFmtId="44" fontId="0" fillId="2" borderId="16" xfId="0" applyNumberFormat="1" applyFill="1" applyBorder="1"/>
    <xf numFmtId="0" fontId="0" fillId="0" borderId="22" xfId="0" applyBorder="1"/>
    <xf numFmtId="0" fontId="0" fillId="0" borderId="14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44" fontId="0" fillId="2" borderId="26" xfId="0" applyNumberFormat="1" applyFill="1" applyBorder="1"/>
    <xf numFmtId="0" fontId="1" fillId="0" borderId="27" xfId="0" applyFont="1" applyBorder="1"/>
    <xf numFmtId="10" fontId="0" fillId="0" borderId="16" xfId="0" applyNumberFormat="1" applyBorder="1"/>
    <xf numFmtId="9" fontId="0" fillId="0" borderId="16" xfId="0" applyNumberFormat="1" applyBorder="1"/>
    <xf numFmtId="164" fontId="0" fillId="0" borderId="16" xfId="0" applyNumberFormat="1" applyBorder="1"/>
    <xf numFmtId="164" fontId="0" fillId="0" borderId="10" xfId="0" applyNumberFormat="1" applyBorder="1"/>
    <xf numFmtId="0" fontId="2" fillId="0" borderId="16" xfId="0" applyFont="1" applyBorder="1"/>
    <xf numFmtId="0" fontId="0" fillId="0" borderId="15" xfId="0" applyBorder="1" applyAlignment="1">
      <alignment vertical="top"/>
    </xf>
    <xf numFmtId="44" fontId="0" fillId="0" borderId="16" xfId="0" applyNumberForma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44" fontId="2" fillId="0" borderId="21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5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9" xfId="0" applyFont="1" applyBorder="1" applyAlignment="1"/>
    <xf numFmtId="0" fontId="0" fillId="0" borderId="0" xfId="0" applyBorder="1" applyAlignment="1"/>
    <xf numFmtId="0" fontId="0" fillId="0" borderId="11" xfId="0" applyBorder="1" applyAlignment="1"/>
    <xf numFmtId="0" fontId="0" fillId="0" borderId="13" xfId="0" applyBorder="1"/>
    <xf numFmtId="0" fontId="5" fillId="0" borderId="10" xfId="0" applyFont="1" applyBorder="1"/>
    <xf numFmtId="44" fontId="2" fillId="3" borderId="10" xfId="0" applyNumberFormat="1" applyFont="1" applyFill="1" applyBorder="1"/>
    <xf numFmtId="44" fontId="1" fillId="3" borderId="16" xfId="0" applyNumberFormat="1" applyFont="1" applyFill="1" applyBorder="1"/>
    <xf numFmtId="0" fontId="0" fillId="4" borderId="0" xfId="0" applyFill="1" applyBorder="1"/>
    <xf numFmtId="44" fontId="0" fillId="4" borderId="0" xfId="0" applyNumberFormat="1" applyFill="1" applyBorder="1"/>
    <xf numFmtId="44" fontId="0" fillId="4" borderId="16" xfId="0" applyNumberFormat="1" applyFill="1" applyBorder="1"/>
    <xf numFmtId="0" fontId="0" fillId="4" borderId="16" xfId="0" applyFill="1" applyBorder="1"/>
    <xf numFmtId="10" fontId="1" fillId="3" borderId="20" xfId="0" applyNumberFormat="1" applyFont="1" applyFill="1" applyBorder="1"/>
    <xf numFmtId="10" fontId="1" fillId="3" borderId="21" xfId="0" applyNumberFormat="1" applyFont="1" applyFill="1" applyBorder="1"/>
    <xf numFmtId="10" fontId="0" fillId="4" borderId="1" xfId="0" applyNumberFormat="1" applyFill="1" applyBorder="1"/>
    <xf numFmtId="9" fontId="0" fillId="4" borderId="1" xfId="0" applyNumberFormat="1" applyFill="1" applyBorder="1"/>
    <xf numFmtId="165" fontId="0" fillId="0" borderId="0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20" xfId="0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0" borderId="15" xfId="0" applyFont="1" applyBorder="1"/>
    <xf numFmtId="0" fontId="2" fillId="0" borderId="1" xfId="0" applyFont="1" applyBorder="1"/>
    <xf numFmtId="0" fontId="0" fillId="0" borderId="15" xfId="0" applyBorder="1"/>
    <xf numFmtId="0" fontId="0" fillId="0" borderId="1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opLeftCell="A13" workbookViewId="0">
      <selection activeCell="A5" sqref="A5:E7"/>
    </sheetView>
  </sheetViews>
  <sheetFormatPr defaultRowHeight="15" x14ac:dyDescent="0.25"/>
  <cols>
    <col min="1" max="1" width="15.140625" customWidth="1"/>
    <col min="5" max="5" width="12.140625" bestFit="1" customWidth="1"/>
    <col min="6" max="6" width="15.85546875" bestFit="1" customWidth="1"/>
  </cols>
  <sheetData>
    <row r="1" spans="1:8" ht="15.75" thickBot="1" x14ac:dyDescent="0.3">
      <c r="H1" s="2"/>
    </row>
    <row r="2" spans="1:8" ht="18.75" x14ac:dyDescent="0.3">
      <c r="A2" s="77" t="s">
        <v>103</v>
      </c>
      <c r="B2" s="78"/>
      <c r="C2" s="78"/>
      <c r="D2" s="78"/>
      <c r="E2" s="78"/>
      <c r="F2" s="79"/>
    </row>
    <row r="3" spans="1:8" x14ac:dyDescent="0.25">
      <c r="A3" s="84"/>
      <c r="B3" s="85"/>
      <c r="C3" s="85"/>
      <c r="D3" s="85"/>
      <c r="E3" s="85"/>
      <c r="F3" s="86"/>
    </row>
    <row r="4" spans="1:8" ht="15.75" x14ac:dyDescent="0.25">
      <c r="A4" s="80" t="s">
        <v>71</v>
      </c>
      <c r="B4" s="81"/>
      <c r="C4" s="81"/>
      <c r="D4" s="81"/>
      <c r="E4" s="81"/>
      <c r="F4" s="43" t="s">
        <v>4</v>
      </c>
    </row>
    <row r="5" spans="1:8" x14ac:dyDescent="0.25">
      <c r="A5" s="82" t="s">
        <v>74</v>
      </c>
      <c r="B5" s="83"/>
      <c r="C5" s="83"/>
      <c r="D5" s="83"/>
      <c r="E5" s="83"/>
      <c r="F5" s="31">
        <f>'Custos Operacionais'!F70</f>
        <v>2370.5938000000001</v>
      </c>
    </row>
    <row r="6" spans="1:8" x14ac:dyDescent="0.25">
      <c r="A6" s="82" t="s">
        <v>73</v>
      </c>
      <c r="B6" s="83"/>
      <c r="C6" s="83"/>
      <c r="D6" s="83"/>
      <c r="E6" s="83"/>
      <c r="F6" s="31">
        <f>'Base Orçamentária'!C17</f>
        <v>242.1</v>
      </c>
    </row>
    <row r="7" spans="1:8" x14ac:dyDescent="0.25">
      <c r="A7" s="82" t="s">
        <v>72</v>
      </c>
      <c r="B7" s="83"/>
      <c r="C7" s="83"/>
      <c r="D7" s="83"/>
      <c r="E7" s="83"/>
      <c r="F7" s="31">
        <f>'Base Orçamentária'!C19</f>
        <v>800</v>
      </c>
    </row>
    <row r="8" spans="1:8" x14ac:dyDescent="0.25">
      <c r="A8" s="89"/>
      <c r="B8" s="90"/>
      <c r="C8" s="90"/>
      <c r="D8" s="90"/>
      <c r="E8" s="90"/>
      <c r="F8" s="10"/>
    </row>
    <row r="9" spans="1:8" x14ac:dyDescent="0.25">
      <c r="A9" s="91" t="s">
        <v>75</v>
      </c>
      <c r="B9" s="92"/>
      <c r="C9" s="92"/>
      <c r="D9" s="92"/>
      <c r="E9" s="92"/>
      <c r="F9" s="26">
        <f>SUM(F5:F8)</f>
        <v>3412.6938</v>
      </c>
    </row>
    <row r="10" spans="1:8" x14ac:dyDescent="0.25">
      <c r="A10" s="89"/>
      <c r="B10" s="90"/>
      <c r="C10" s="90"/>
      <c r="D10" s="90"/>
      <c r="E10" s="90"/>
      <c r="F10" s="10"/>
    </row>
    <row r="11" spans="1:8" x14ac:dyDescent="0.25">
      <c r="A11" s="91" t="s">
        <v>94</v>
      </c>
      <c r="B11" s="92"/>
      <c r="C11" s="92"/>
      <c r="D11" s="92"/>
      <c r="E11" s="92"/>
      <c r="F11" s="26">
        <f>F9+(F9*BDI!F13)</f>
        <v>4134.4785387000002</v>
      </c>
    </row>
    <row r="12" spans="1:8" s="19" customFormat="1" x14ac:dyDescent="0.25">
      <c r="A12" s="75" t="s">
        <v>102</v>
      </c>
      <c r="B12" s="76"/>
      <c r="C12" s="76"/>
      <c r="D12" s="50"/>
      <c r="E12" s="50"/>
      <c r="F12" s="15"/>
    </row>
    <row r="13" spans="1:8" x14ac:dyDescent="0.25">
      <c r="A13" s="84"/>
      <c r="B13" s="85"/>
      <c r="C13" s="85"/>
      <c r="D13" s="85"/>
      <c r="E13" s="85"/>
      <c r="F13" s="86"/>
    </row>
    <row r="14" spans="1:8" x14ac:dyDescent="0.25">
      <c r="A14" s="93" t="s">
        <v>109</v>
      </c>
      <c r="B14" s="94"/>
      <c r="C14" s="94"/>
      <c r="D14" s="94"/>
      <c r="E14" s="94"/>
      <c r="F14" s="58">
        <f>F11*12</f>
        <v>49613.742464399998</v>
      </c>
    </row>
    <row r="15" spans="1:8" x14ac:dyDescent="0.25">
      <c r="A15" s="87"/>
      <c r="B15" s="88"/>
      <c r="C15" s="88"/>
      <c r="D15" s="88"/>
      <c r="E15" s="88"/>
      <c r="F15" s="10"/>
    </row>
    <row r="16" spans="1:8" s="2" customFormat="1" x14ac:dyDescent="0.25">
      <c r="A16" s="49" t="s">
        <v>71</v>
      </c>
      <c r="B16" s="73" t="s">
        <v>25</v>
      </c>
      <c r="C16" s="73"/>
      <c r="D16" s="73"/>
      <c r="E16" s="73"/>
      <c r="F16" s="25" t="s">
        <v>99</v>
      </c>
    </row>
    <row r="17" spans="1:8" s="2" customFormat="1" ht="92.25" customHeight="1" x14ac:dyDescent="0.25">
      <c r="A17" s="44">
        <v>1</v>
      </c>
      <c r="B17" s="72" t="s">
        <v>113</v>
      </c>
      <c r="C17" s="72"/>
      <c r="D17" s="72"/>
      <c r="E17" s="72"/>
      <c r="F17" s="45">
        <f>F14</f>
        <v>49613.742464399998</v>
      </c>
    </row>
    <row r="18" spans="1:8" s="2" customFormat="1" ht="30.75" customHeight="1" thickBot="1" x14ac:dyDescent="0.3">
      <c r="A18" s="46" t="s">
        <v>100</v>
      </c>
      <c r="B18" s="74" t="s">
        <v>101</v>
      </c>
      <c r="C18" s="74"/>
      <c r="D18" s="74"/>
      <c r="E18" s="74"/>
      <c r="F18" s="47">
        <f>F17</f>
        <v>49613.742464399998</v>
      </c>
    </row>
    <row r="19" spans="1:8" s="2" customFormat="1" ht="15.75" x14ac:dyDescent="0.25">
      <c r="A19" s="68"/>
      <c r="B19" s="69"/>
      <c r="C19" s="69"/>
      <c r="D19" s="69"/>
      <c r="E19" s="69"/>
      <c r="F19" s="56"/>
    </row>
    <row r="20" spans="1:8" s="2" customFormat="1" ht="15.75" x14ac:dyDescent="0.25">
      <c r="A20" s="52" t="s">
        <v>114</v>
      </c>
      <c r="B20" s="51" t="s">
        <v>116</v>
      </c>
      <c r="C20" s="51"/>
      <c r="D20" s="51"/>
      <c r="E20" s="51"/>
      <c r="F20" s="57">
        <f>F18/12</f>
        <v>4134.4785387000002</v>
      </c>
    </row>
    <row r="21" spans="1:8" ht="15.75" x14ac:dyDescent="0.25">
      <c r="A21" s="48"/>
      <c r="B21" s="71" t="s">
        <v>117</v>
      </c>
      <c r="C21" s="71"/>
      <c r="D21" s="71"/>
      <c r="E21" s="71"/>
      <c r="F21" s="56"/>
    </row>
    <row r="22" spans="1:8" s="21" customFormat="1" ht="15.75" x14ac:dyDescent="0.25">
      <c r="A22" s="70"/>
      <c r="B22" s="71"/>
      <c r="C22" s="71"/>
      <c r="D22" s="71"/>
      <c r="E22" s="71"/>
      <c r="F22" s="56"/>
    </row>
    <row r="23" spans="1:8" ht="15.75" x14ac:dyDescent="0.25">
      <c r="A23" s="52" t="s">
        <v>115</v>
      </c>
      <c r="B23" s="53" t="s">
        <v>118</v>
      </c>
      <c r="C23" s="53"/>
      <c r="D23" s="53"/>
      <c r="E23" s="53"/>
      <c r="F23" s="57">
        <f>F20/16</f>
        <v>258.40490866875001</v>
      </c>
    </row>
    <row r="24" spans="1:8" ht="15.75" thickBot="1" x14ac:dyDescent="0.3">
      <c r="A24" s="54"/>
      <c r="B24" s="95" t="s">
        <v>119</v>
      </c>
      <c r="C24" s="95"/>
      <c r="D24" s="95"/>
      <c r="E24" s="95"/>
      <c r="F24" s="55"/>
    </row>
    <row r="25" spans="1:8" x14ac:dyDescent="0.25">
      <c r="A25" s="21"/>
    </row>
    <row r="26" spans="1:8" x14ac:dyDescent="0.25">
      <c r="A26" s="21"/>
    </row>
    <row r="28" spans="1:8" x14ac:dyDescent="0.25">
      <c r="A28" s="96"/>
      <c r="B28" s="96"/>
      <c r="C28" s="96"/>
      <c r="D28" s="96"/>
      <c r="E28" s="96"/>
      <c r="F28" s="96"/>
      <c r="G28" s="96"/>
      <c r="H28" s="96"/>
    </row>
    <row r="29" spans="1:8" x14ac:dyDescent="0.25">
      <c r="A29" s="96"/>
      <c r="B29" s="96"/>
      <c r="C29" s="96"/>
      <c r="D29" s="96"/>
      <c r="E29" s="96"/>
      <c r="F29" s="96"/>
      <c r="G29" s="96"/>
      <c r="H29" s="96"/>
    </row>
    <row r="30" spans="1:8" x14ac:dyDescent="0.25">
      <c r="A30" s="96"/>
      <c r="B30" s="96"/>
      <c r="C30" s="96"/>
      <c r="D30" s="96"/>
      <c r="E30" s="96"/>
      <c r="F30" s="96"/>
      <c r="G30" s="96"/>
      <c r="H30" s="96"/>
    </row>
  </sheetData>
  <mergeCells count="24">
    <mergeCell ref="B24:E24"/>
    <mergeCell ref="A28:H28"/>
    <mergeCell ref="A29:H29"/>
    <mergeCell ref="A30:H30"/>
    <mergeCell ref="A13:F13"/>
    <mergeCell ref="A15:E15"/>
    <mergeCell ref="A8:E8"/>
    <mergeCell ref="A9:E9"/>
    <mergeCell ref="A10:E10"/>
    <mergeCell ref="A11:E11"/>
    <mergeCell ref="A14:E14"/>
    <mergeCell ref="A12:C12"/>
    <mergeCell ref="A2:F2"/>
    <mergeCell ref="A4:E4"/>
    <mergeCell ref="A5:E5"/>
    <mergeCell ref="A6:E6"/>
    <mergeCell ref="A7:E7"/>
    <mergeCell ref="A3:F3"/>
    <mergeCell ref="A19:E19"/>
    <mergeCell ref="A22:E22"/>
    <mergeCell ref="B17:E17"/>
    <mergeCell ref="B16:E16"/>
    <mergeCell ref="B18:E18"/>
    <mergeCell ref="B21:E21"/>
  </mergeCells>
  <pageMargins left="0.51181102362204722" right="0.51181102362204722" top="0.98425196850393704" bottom="0.78740157480314965" header="0.70866141732283472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topLeftCell="A67" workbookViewId="0">
      <selection activeCell="J10" sqref="J10"/>
    </sheetView>
  </sheetViews>
  <sheetFormatPr defaultRowHeight="15" x14ac:dyDescent="0.25"/>
  <cols>
    <col min="1" max="1" width="35.85546875" customWidth="1"/>
    <col min="2" max="2" width="9" customWidth="1"/>
    <col min="3" max="3" width="15.85546875" bestFit="1" customWidth="1"/>
    <col min="4" max="4" width="13.28515625" bestFit="1" customWidth="1"/>
    <col min="5" max="5" width="13.5703125" customWidth="1"/>
    <col min="6" max="6" width="12.140625" bestFit="1" customWidth="1"/>
  </cols>
  <sheetData>
    <row r="1" spans="1:6" ht="16.5" thickBot="1" x14ac:dyDescent="0.3">
      <c r="A1" s="102" t="s">
        <v>98</v>
      </c>
      <c r="B1" s="102"/>
      <c r="C1" s="102"/>
      <c r="D1" s="102"/>
      <c r="E1" s="102"/>
      <c r="F1" s="102"/>
    </row>
    <row r="2" spans="1:6" ht="15.75" x14ac:dyDescent="0.25">
      <c r="A2" s="103" t="s">
        <v>0</v>
      </c>
      <c r="B2" s="104"/>
      <c r="C2" s="104"/>
      <c r="D2" s="104"/>
      <c r="E2" s="104"/>
      <c r="F2" s="105"/>
    </row>
    <row r="3" spans="1:6" x14ac:dyDescent="0.25">
      <c r="A3" s="8"/>
      <c r="B3" s="9"/>
      <c r="C3" s="9"/>
      <c r="D3" s="9"/>
      <c r="E3" s="9"/>
      <c r="F3" s="10"/>
    </row>
    <row r="4" spans="1:6" x14ac:dyDescent="0.25">
      <c r="A4" s="106" t="s">
        <v>1</v>
      </c>
      <c r="B4" s="107"/>
      <c r="C4" s="107"/>
      <c r="D4" s="107"/>
      <c r="E4" s="107"/>
      <c r="F4" s="108"/>
    </row>
    <row r="5" spans="1:6" x14ac:dyDescent="0.25">
      <c r="A5" s="11" t="s">
        <v>25</v>
      </c>
      <c r="B5" s="12" t="s">
        <v>2</v>
      </c>
      <c r="C5" s="12" t="s">
        <v>3</v>
      </c>
      <c r="D5" s="12" t="s">
        <v>5</v>
      </c>
      <c r="E5" s="12" t="s">
        <v>6</v>
      </c>
      <c r="F5" s="13" t="s">
        <v>7</v>
      </c>
    </row>
    <row r="6" spans="1:6" x14ac:dyDescent="0.25">
      <c r="A6" s="8" t="s">
        <v>8</v>
      </c>
      <c r="B6" s="9" t="s">
        <v>16</v>
      </c>
      <c r="C6" s="9">
        <v>60</v>
      </c>
      <c r="D6" s="14">
        <v>4</v>
      </c>
      <c r="E6" s="14">
        <f>D6*C6</f>
        <v>240</v>
      </c>
      <c r="F6" s="15"/>
    </row>
    <row r="7" spans="1:6" x14ac:dyDescent="0.25">
      <c r="A7" s="8" t="s">
        <v>10</v>
      </c>
      <c r="B7" s="9" t="s">
        <v>16</v>
      </c>
      <c r="C7" s="9">
        <v>0</v>
      </c>
      <c r="D7" s="14">
        <f>D6*2</f>
        <v>8</v>
      </c>
      <c r="E7" s="14">
        <f t="shared" ref="E7" si="0">D7*C7</f>
        <v>0</v>
      </c>
      <c r="F7" s="15"/>
    </row>
    <row r="8" spans="1:6" x14ac:dyDescent="0.25">
      <c r="A8" s="8" t="s">
        <v>11</v>
      </c>
      <c r="B8" s="9" t="s">
        <v>9</v>
      </c>
      <c r="C8" s="23">
        <v>0.2</v>
      </c>
      <c r="D8" s="14">
        <f>D6*C8</f>
        <v>0.8</v>
      </c>
      <c r="E8" s="14">
        <f>C8*E6</f>
        <v>48</v>
      </c>
      <c r="F8" s="15"/>
    </row>
    <row r="9" spans="1:6" x14ac:dyDescent="0.25">
      <c r="A9" s="8" t="s">
        <v>21</v>
      </c>
      <c r="B9" s="71"/>
      <c r="C9" s="71"/>
      <c r="D9" s="71"/>
      <c r="E9" s="71"/>
      <c r="F9" s="15">
        <f>SUM(E6:E8)</f>
        <v>288</v>
      </c>
    </row>
    <row r="10" spans="1:6" x14ac:dyDescent="0.25">
      <c r="A10" s="8" t="s">
        <v>12</v>
      </c>
      <c r="B10" s="9" t="s">
        <v>39</v>
      </c>
      <c r="C10" s="9">
        <v>1</v>
      </c>
      <c r="D10" s="9"/>
      <c r="E10" s="9"/>
      <c r="F10" s="10"/>
    </row>
    <row r="11" spans="1:6" x14ac:dyDescent="0.25">
      <c r="A11" s="8" t="s">
        <v>13</v>
      </c>
      <c r="B11" s="9" t="s">
        <v>9</v>
      </c>
      <c r="C11" s="9">
        <v>8</v>
      </c>
      <c r="D11" s="9"/>
      <c r="E11" s="9"/>
      <c r="F11" s="10"/>
    </row>
    <row r="12" spans="1:6" x14ac:dyDescent="0.25">
      <c r="A12" s="8" t="s">
        <v>22</v>
      </c>
      <c r="B12" s="71"/>
      <c r="C12" s="71"/>
      <c r="D12" s="71"/>
      <c r="E12" s="71"/>
      <c r="F12" s="15">
        <f>F9*C10*(C11/100)</f>
        <v>23.04</v>
      </c>
    </row>
    <row r="13" spans="1:6" x14ac:dyDescent="0.25">
      <c r="A13" s="8"/>
      <c r="B13" s="9"/>
      <c r="C13" s="9"/>
      <c r="D13" s="9"/>
      <c r="E13" s="9"/>
      <c r="F13" s="10"/>
    </row>
    <row r="14" spans="1:6" x14ac:dyDescent="0.25">
      <c r="A14" s="8" t="s">
        <v>95</v>
      </c>
      <c r="B14" s="9"/>
      <c r="C14" s="9"/>
      <c r="D14" s="9"/>
      <c r="E14" s="9"/>
      <c r="F14" s="10"/>
    </row>
    <row r="15" spans="1:6" x14ac:dyDescent="0.25">
      <c r="A15" s="11" t="s">
        <v>25</v>
      </c>
      <c r="B15" s="12" t="s">
        <v>2</v>
      </c>
      <c r="C15" s="12" t="s">
        <v>3</v>
      </c>
      <c r="D15" s="12" t="s">
        <v>5</v>
      </c>
      <c r="E15" s="12" t="s">
        <v>6</v>
      </c>
      <c r="F15" s="13" t="s">
        <v>7</v>
      </c>
    </row>
    <row r="16" spans="1:6" x14ac:dyDescent="0.25">
      <c r="A16" s="8" t="s">
        <v>14</v>
      </c>
      <c r="B16" s="9" t="s">
        <v>15</v>
      </c>
      <c r="C16" s="9">
        <v>8</v>
      </c>
      <c r="D16" s="67">
        <v>25</v>
      </c>
      <c r="E16" s="14">
        <f>D16*C16</f>
        <v>200</v>
      </c>
      <c r="F16" s="10"/>
    </row>
    <row r="17" spans="1:6" x14ac:dyDescent="0.25">
      <c r="A17" s="8" t="s">
        <v>21</v>
      </c>
      <c r="B17" s="71"/>
      <c r="C17" s="71"/>
      <c r="D17" s="71"/>
      <c r="E17" s="71"/>
      <c r="F17" s="15">
        <f>SUM(E16)</f>
        <v>200</v>
      </c>
    </row>
    <row r="18" spans="1:6" x14ac:dyDescent="0.25">
      <c r="A18" s="8"/>
      <c r="B18" s="9"/>
      <c r="C18" s="9"/>
      <c r="D18" s="9"/>
      <c r="E18" s="9"/>
      <c r="F18" s="10"/>
    </row>
    <row r="19" spans="1:6" x14ac:dyDescent="0.25">
      <c r="A19" s="8" t="s">
        <v>17</v>
      </c>
      <c r="B19" s="9"/>
      <c r="C19" s="9"/>
      <c r="D19" s="9"/>
      <c r="E19" s="9"/>
      <c r="F19" s="10"/>
    </row>
    <row r="20" spans="1:6" x14ac:dyDescent="0.25">
      <c r="A20" s="11" t="s">
        <v>25</v>
      </c>
      <c r="B20" s="12" t="s">
        <v>2</v>
      </c>
      <c r="C20" s="12" t="s">
        <v>3</v>
      </c>
      <c r="D20" s="12" t="s">
        <v>5</v>
      </c>
      <c r="E20" s="12" t="s">
        <v>6</v>
      </c>
      <c r="F20" s="13" t="s">
        <v>7</v>
      </c>
    </row>
    <row r="21" spans="1:6" x14ac:dyDescent="0.25">
      <c r="A21" s="8" t="s">
        <v>18</v>
      </c>
      <c r="B21" s="9" t="s">
        <v>19</v>
      </c>
      <c r="C21" s="9">
        <v>4</v>
      </c>
      <c r="D21" s="14">
        <v>50</v>
      </c>
      <c r="E21" s="14">
        <f>D21*C21</f>
        <v>200</v>
      </c>
      <c r="F21" s="15"/>
    </row>
    <row r="22" spans="1:6" x14ac:dyDescent="0.25">
      <c r="A22" s="8" t="s">
        <v>26</v>
      </c>
      <c r="B22" s="9" t="s">
        <v>27</v>
      </c>
      <c r="C22" s="9">
        <v>1080</v>
      </c>
      <c r="D22" s="14">
        <v>0.4</v>
      </c>
      <c r="E22" s="14">
        <f>D22*C22</f>
        <v>432</v>
      </c>
      <c r="F22" s="15"/>
    </row>
    <row r="23" spans="1:6" x14ac:dyDescent="0.25">
      <c r="A23" s="8" t="s">
        <v>20</v>
      </c>
      <c r="B23" s="9" t="s">
        <v>16</v>
      </c>
      <c r="C23" s="9">
        <v>10</v>
      </c>
      <c r="D23" s="14">
        <v>15</v>
      </c>
      <c r="E23" s="14">
        <f>D23*C23</f>
        <v>150</v>
      </c>
      <c r="F23" s="15"/>
    </row>
    <row r="24" spans="1:6" x14ac:dyDescent="0.25">
      <c r="A24" s="8" t="s">
        <v>21</v>
      </c>
      <c r="B24" s="9"/>
      <c r="C24" s="9"/>
      <c r="D24" s="9"/>
      <c r="E24" s="9"/>
      <c r="F24" s="15">
        <f>SUM(E21:E23)</f>
        <v>782</v>
      </c>
    </row>
    <row r="25" spans="1:6" x14ac:dyDescent="0.25">
      <c r="A25" s="8"/>
      <c r="B25" s="9"/>
      <c r="C25" s="9"/>
      <c r="D25" s="9"/>
      <c r="E25" s="9"/>
      <c r="F25" s="10"/>
    </row>
    <row r="26" spans="1:6" x14ac:dyDescent="0.25">
      <c r="A26" s="8" t="s">
        <v>23</v>
      </c>
      <c r="B26" s="71"/>
      <c r="C26" s="71"/>
      <c r="D26" s="71"/>
      <c r="E26" s="71"/>
      <c r="F26" s="16">
        <f>F24+F17+F12</f>
        <v>1005.04</v>
      </c>
    </row>
    <row r="27" spans="1:6" x14ac:dyDescent="0.25">
      <c r="A27" s="8"/>
      <c r="B27" s="9"/>
      <c r="C27" s="9"/>
      <c r="D27" s="9"/>
      <c r="E27" s="9"/>
      <c r="F27" s="10"/>
    </row>
    <row r="28" spans="1:6" ht="15.75" x14ac:dyDescent="0.25">
      <c r="A28" s="97" t="s">
        <v>24</v>
      </c>
      <c r="B28" s="98"/>
      <c r="C28" s="98"/>
      <c r="D28" s="98"/>
      <c r="E28" s="98"/>
      <c r="F28" s="99"/>
    </row>
    <row r="29" spans="1:6" x14ac:dyDescent="0.25">
      <c r="A29" s="11" t="s">
        <v>25</v>
      </c>
      <c r="B29" s="12" t="s">
        <v>2</v>
      </c>
      <c r="C29" s="12" t="s">
        <v>3</v>
      </c>
      <c r="D29" s="12" t="s">
        <v>5</v>
      </c>
      <c r="E29" s="12" t="s">
        <v>6</v>
      </c>
      <c r="F29" s="13" t="s">
        <v>7</v>
      </c>
    </row>
    <row r="30" spans="1:6" x14ac:dyDescent="0.25">
      <c r="A30" s="8" t="s">
        <v>28</v>
      </c>
      <c r="B30" s="9" t="s">
        <v>2</v>
      </c>
      <c r="C30" s="9">
        <v>2</v>
      </c>
      <c r="D30" s="60">
        <v>22</v>
      </c>
      <c r="E30" s="14">
        <f>D30*C30</f>
        <v>44</v>
      </c>
      <c r="F30" s="15"/>
    </row>
    <row r="31" spans="1:6" x14ac:dyDescent="0.25">
      <c r="A31" s="8" t="s">
        <v>29</v>
      </c>
      <c r="B31" s="9" t="s">
        <v>2</v>
      </c>
      <c r="C31" s="9">
        <v>1</v>
      </c>
      <c r="D31" s="60">
        <v>20</v>
      </c>
      <c r="E31" s="14">
        <f t="shared" ref="E31:E35" si="1">D31*C31</f>
        <v>20</v>
      </c>
      <c r="F31" s="15"/>
    </row>
    <row r="32" spans="1:6" x14ac:dyDescent="0.25">
      <c r="A32" s="8" t="s">
        <v>30</v>
      </c>
      <c r="B32" s="9" t="s">
        <v>2</v>
      </c>
      <c r="C32" s="9">
        <v>2</v>
      </c>
      <c r="D32" s="60">
        <v>25</v>
      </c>
      <c r="E32" s="14">
        <f t="shared" si="1"/>
        <v>50</v>
      </c>
      <c r="F32" s="15"/>
    </row>
    <row r="33" spans="1:10" x14ac:dyDescent="0.25">
      <c r="A33" s="8" t="s">
        <v>31</v>
      </c>
      <c r="B33" s="9" t="s">
        <v>2</v>
      </c>
      <c r="C33" s="9">
        <v>2</v>
      </c>
      <c r="D33" s="60">
        <v>21</v>
      </c>
      <c r="E33" s="14">
        <f t="shared" si="1"/>
        <v>42</v>
      </c>
      <c r="F33" s="15"/>
    </row>
    <row r="34" spans="1:10" x14ac:dyDescent="0.25">
      <c r="A34" s="8" t="s">
        <v>32</v>
      </c>
      <c r="B34" s="9" t="s">
        <v>34</v>
      </c>
      <c r="C34" s="9">
        <v>2</v>
      </c>
      <c r="D34" s="60">
        <v>45</v>
      </c>
      <c r="E34" s="14">
        <f t="shared" si="1"/>
        <v>90</v>
      </c>
      <c r="F34" s="15"/>
      <c r="J34" s="1" t="s">
        <v>33</v>
      </c>
    </row>
    <row r="35" spans="1:10" x14ac:dyDescent="0.25">
      <c r="A35" s="8" t="s">
        <v>104</v>
      </c>
      <c r="B35" s="9" t="s">
        <v>2</v>
      </c>
      <c r="C35" s="9">
        <v>2</v>
      </c>
      <c r="D35" s="60">
        <v>37</v>
      </c>
      <c r="E35" s="14">
        <f t="shared" si="1"/>
        <v>74</v>
      </c>
      <c r="F35" s="15"/>
    </row>
    <row r="36" spans="1:10" x14ac:dyDescent="0.25">
      <c r="A36" s="8" t="s">
        <v>35</v>
      </c>
      <c r="B36" s="9"/>
      <c r="C36" s="9"/>
      <c r="D36" s="14"/>
      <c r="E36" s="14"/>
      <c r="F36" s="15">
        <f>SUM(E30:E35)</f>
        <v>320</v>
      </c>
    </row>
    <row r="37" spans="1:10" x14ac:dyDescent="0.25">
      <c r="A37" s="8"/>
      <c r="B37" s="9"/>
      <c r="C37" s="9"/>
      <c r="D37" s="14"/>
      <c r="E37" s="14"/>
      <c r="F37" s="15"/>
    </row>
    <row r="38" spans="1:10" x14ac:dyDescent="0.25">
      <c r="A38" s="8" t="s">
        <v>38</v>
      </c>
      <c r="B38" s="9" t="s">
        <v>39</v>
      </c>
      <c r="C38" s="59">
        <v>1</v>
      </c>
      <c r="D38" s="14"/>
      <c r="E38" s="14"/>
      <c r="F38" s="15"/>
    </row>
    <row r="39" spans="1:10" x14ac:dyDescent="0.25">
      <c r="A39" s="8" t="s">
        <v>36</v>
      </c>
      <c r="B39" s="9" t="s">
        <v>9</v>
      </c>
      <c r="C39" s="9">
        <v>8</v>
      </c>
      <c r="D39" s="9"/>
      <c r="E39" s="9"/>
      <c r="F39" s="10"/>
    </row>
    <row r="40" spans="1:10" x14ac:dyDescent="0.25">
      <c r="A40" s="8" t="s">
        <v>37</v>
      </c>
      <c r="B40" s="9"/>
      <c r="C40" s="9"/>
      <c r="D40" s="9"/>
      <c r="E40" s="9"/>
      <c r="F40" s="16">
        <f>F36*C38*(C39/100)</f>
        <v>25.6</v>
      </c>
    </row>
    <row r="41" spans="1:10" x14ac:dyDescent="0.25">
      <c r="A41" s="8"/>
      <c r="B41" s="9"/>
      <c r="C41" s="9"/>
      <c r="D41" s="9"/>
      <c r="E41" s="9"/>
      <c r="F41" s="10"/>
    </row>
    <row r="42" spans="1:10" ht="15.75" x14ac:dyDescent="0.25">
      <c r="A42" s="97" t="s">
        <v>40</v>
      </c>
      <c r="B42" s="98"/>
      <c r="C42" s="98"/>
      <c r="D42" s="98"/>
      <c r="E42" s="98"/>
      <c r="F42" s="99"/>
    </row>
    <row r="43" spans="1:10" x14ac:dyDescent="0.25">
      <c r="A43" s="11" t="s">
        <v>25</v>
      </c>
      <c r="B43" s="12" t="s">
        <v>2</v>
      </c>
      <c r="C43" s="12" t="s">
        <v>3</v>
      </c>
      <c r="D43" s="12" t="s">
        <v>5</v>
      </c>
      <c r="E43" s="12" t="s">
        <v>6</v>
      </c>
      <c r="F43" s="13" t="s">
        <v>7</v>
      </c>
    </row>
    <row r="44" spans="1:10" x14ac:dyDescent="0.25">
      <c r="A44" s="8" t="s">
        <v>105</v>
      </c>
      <c r="B44" s="9" t="s">
        <v>2</v>
      </c>
      <c r="C44" s="9">
        <v>1</v>
      </c>
      <c r="D44" s="60">
        <v>80</v>
      </c>
      <c r="E44" s="14">
        <f>D44*C44</f>
        <v>80</v>
      </c>
      <c r="F44" s="15">
        <f>E44</f>
        <v>80</v>
      </c>
    </row>
    <row r="45" spans="1:10" x14ac:dyDescent="0.25">
      <c r="A45" s="8" t="s">
        <v>41</v>
      </c>
      <c r="B45" s="9" t="s">
        <v>9</v>
      </c>
      <c r="C45" s="9">
        <v>5</v>
      </c>
      <c r="D45" s="60">
        <v>500</v>
      </c>
      <c r="E45" s="14">
        <f>D45*C45*0.1</f>
        <v>250</v>
      </c>
      <c r="F45" s="15">
        <f>E45/12</f>
        <v>20.833333333333332</v>
      </c>
    </row>
    <row r="46" spans="1:10" x14ac:dyDescent="0.25">
      <c r="A46" s="8" t="s">
        <v>35</v>
      </c>
      <c r="B46" s="71"/>
      <c r="C46" s="71"/>
      <c r="D46" s="71"/>
      <c r="E46" s="71"/>
      <c r="F46" s="16">
        <f>SUM(F44:F45)</f>
        <v>100.83333333333333</v>
      </c>
    </row>
    <row r="47" spans="1:10" x14ac:dyDescent="0.25">
      <c r="A47" s="8"/>
      <c r="B47" s="12"/>
      <c r="C47" s="12"/>
      <c r="D47" s="12"/>
      <c r="E47" s="12"/>
      <c r="F47" s="13"/>
    </row>
    <row r="48" spans="1:10" ht="15.75" x14ac:dyDescent="0.25">
      <c r="A48" s="97" t="s">
        <v>57</v>
      </c>
      <c r="B48" s="98"/>
      <c r="C48" s="98"/>
      <c r="D48" s="98"/>
      <c r="E48" s="98"/>
      <c r="F48" s="99"/>
    </row>
    <row r="49" spans="1:6" x14ac:dyDescent="0.25">
      <c r="A49" s="11" t="s">
        <v>25</v>
      </c>
      <c r="B49" s="12" t="s">
        <v>2</v>
      </c>
      <c r="C49" s="12" t="s">
        <v>3</v>
      </c>
      <c r="D49" s="12" t="s">
        <v>5</v>
      </c>
      <c r="E49" s="12" t="s">
        <v>6</v>
      </c>
      <c r="F49" s="13" t="s">
        <v>7</v>
      </c>
    </row>
    <row r="50" spans="1:6" x14ac:dyDescent="0.25">
      <c r="A50" s="8" t="s">
        <v>48</v>
      </c>
      <c r="B50" s="9" t="s">
        <v>43</v>
      </c>
      <c r="C50" s="9">
        <v>77.14</v>
      </c>
      <c r="D50" s="14">
        <v>4.17</v>
      </c>
      <c r="E50" s="14">
        <f>D50*C50</f>
        <v>321.67379999999997</v>
      </c>
      <c r="F50" s="10"/>
    </row>
    <row r="51" spans="1:6" x14ac:dyDescent="0.25">
      <c r="A51" s="8" t="s">
        <v>53</v>
      </c>
      <c r="B51" s="9" t="s">
        <v>55</v>
      </c>
      <c r="C51" s="9">
        <v>0.2666</v>
      </c>
      <c r="D51" s="14">
        <v>800</v>
      </c>
      <c r="E51" s="14">
        <f>D51*C51</f>
        <v>213.28</v>
      </c>
      <c r="F51" s="10"/>
    </row>
    <row r="52" spans="1:6" x14ac:dyDescent="0.25">
      <c r="A52" s="8" t="s">
        <v>54</v>
      </c>
      <c r="B52" s="9" t="s">
        <v>56</v>
      </c>
      <c r="C52" s="9">
        <v>1.2</v>
      </c>
      <c r="D52" s="60">
        <v>31.25</v>
      </c>
      <c r="E52" s="14">
        <f>D52*C52</f>
        <v>37.5</v>
      </c>
      <c r="F52" s="10"/>
    </row>
    <row r="53" spans="1:6" x14ac:dyDescent="0.25">
      <c r="A53" s="8" t="s">
        <v>35</v>
      </c>
      <c r="B53" s="71"/>
      <c r="C53" s="71"/>
      <c r="D53" s="71"/>
      <c r="E53" s="71"/>
      <c r="F53" s="16">
        <f>SUM(E50:E52)</f>
        <v>572.4538</v>
      </c>
    </row>
    <row r="54" spans="1:6" x14ac:dyDescent="0.25">
      <c r="A54" s="8"/>
      <c r="B54" s="9"/>
      <c r="C54" s="9"/>
      <c r="D54" s="9"/>
      <c r="E54" s="9"/>
      <c r="F54" s="10"/>
    </row>
    <row r="55" spans="1:6" x14ac:dyDescent="0.25">
      <c r="A55" s="8" t="s">
        <v>44</v>
      </c>
      <c r="B55" s="9" t="s">
        <v>27</v>
      </c>
      <c r="C55" s="59">
        <v>270</v>
      </c>
      <c r="D55" s="9"/>
      <c r="E55" s="9"/>
      <c r="F55" s="10"/>
    </row>
    <row r="56" spans="1:6" x14ac:dyDescent="0.25">
      <c r="A56" s="8" t="s">
        <v>45</v>
      </c>
      <c r="B56" s="9" t="s">
        <v>42</v>
      </c>
      <c r="C56" s="59">
        <v>14</v>
      </c>
      <c r="D56" s="9"/>
      <c r="E56" s="9"/>
      <c r="F56" s="10"/>
    </row>
    <row r="57" spans="1:6" x14ac:dyDescent="0.25">
      <c r="A57" s="8" t="s">
        <v>110</v>
      </c>
      <c r="B57" s="9" t="s">
        <v>46</v>
      </c>
      <c r="C57" s="60">
        <v>4.17</v>
      </c>
      <c r="D57" s="9"/>
      <c r="E57" s="9"/>
      <c r="F57" s="10"/>
    </row>
    <row r="58" spans="1:6" x14ac:dyDescent="0.25">
      <c r="A58" s="8" t="s">
        <v>47</v>
      </c>
      <c r="B58" s="9" t="s">
        <v>2</v>
      </c>
      <c r="C58" s="59">
        <v>1</v>
      </c>
      <c r="D58" s="9"/>
      <c r="E58" s="9"/>
      <c r="F58" s="10"/>
    </row>
    <row r="59" spans="1:6" x14ac:dyDescent="0.25">
      <c r="A59" s="8" t="s">
        <v>49</v>
      </c>
      <c r="B59" s="9" t="s">
        <v>27</v>
      </c>
      <c r="C59" s="59">
        <v>25000</v>
      </c>
      <c r="D59" s="9"/>
      <c r="E59" s="9"/>
      <c r="F59" s="10"/>
    </row>
    <row r="60" spans="1:6" x14ac:dyDescent="0.25">
      <c r="A60" s="8" t="s">
        <v>50</v>
      </c>
      <c r="B60" s="9" t="s">
        <v>46</v>
      </c>
      <c r="C60" s="60">
        <v>800</v>
      </c>
      <c r="D60" s="9"/>
      <c r="E60" s="9"/>
      <c r="F60" s="10"/>
    </row>
    <row r="61" spans="1:6" x14ac:dyDescent="0.25">
      <c r="A61" s="8" t="s">
        <v>51</v>
      </c>
      <c r="B61" s="9" t="s">
        <v>27</v>
      </c>
      <c r="C61" s="59">
        <v>10000</v>
      </c>
      <c r="D61" s="9"/>
      <c r="E61" s="9"/>
      <c r="F61" s="10"/>
    </row>
    <row r="62" spans="1:6" x14ac:dyDescent="0.25">
      <c r="A62" s="8" t="s">
        <v>52</v>
      </c>
      <c r="B62" s="9" t="s">
        <v>46</v>
      </c>
      <c r="C62" s="60">
        <v>150</v>
      </c>
      <c r="D62" s="9"/>
      <c r="E62" s="9"/>
      <c r="F62" s="10"/>
    </row>
    <row r="63" spans="1:6" x14ac:dyDescent="0.25">
      <c r="A63" s="8"/>
      <c r="B63" s="9"/>
      <c r="C63" s="14"/>
      <c r="D63" s="9"/>
      <c r="E63" s="9"/>
      <c r="F63" s="10"/>
    </row>
    <row r="64" spans="1:6" ht="15.75" x14ac:dyDescent="0.25">
      <c r="A64" s="97" t="s">
        <v>69</v>
      </c>
      <c r="B64" s="98"/>
      <c r="C64" s="98"/>
      <c r="D64" s="98"/>
      <c r="E64" s="98"/>
      <c r="F64" s="99"/>
    </row>
    <row r="65" spans="1:6" x14ac:dyDescent="0.25">
      <c r="A65" s="11" t="s">
        <v>25</v>
      </c>
      <c r="B65" s="12" t="s">
        <v>2</v>
      </c>
      <c r="C65" s="12" t="s">
        <v>3</v>
      </c>
      <c r="D65" s="12" t="s">
        <v>5</v>
      </c>
      <c r="E65" s="12" t="s">
        <v>6</v>
      </c>
      <c r="F65" s="13" t="s">
        <v>7</v>
      </c>
    </row>
    <row r="66" spans="1:6" x14ac:dyDescent="0.25">
      <c r="A66" s="8" t="s">
        <v>70</v>
      </c>
      <c r="B66" s="9"/>
      <c r="C66" s="17">
        <v>16</v>
      </c>
      <c r="D66" s="60">
        <v>500</v>
      </c>
      <c r="E66" s="14">
        <f>D66*C66/(12)</f>
        <v>666.66666666666663</v>
      </c>
      <c r="F66" s="10"/>
    </row>
    <row r="67" spans="1:6" x14ac:dyDescent="0.25">
      <c r="A67" s="8" t="s">
        <v>35</v>
      </c>
      <c r="B67" s="9"/>
      <c r="C67" s="14"/>
      <c r="D67" s="59"/>
      <c r="E67" s="9"/>
      <c r="F67" s="16">
        <f>SUM(E66)</f>
        <v>666.66666666666663</v>
      </c>
    </row>
    <row r="68" spans="1:6" x14ac:dyDescent="0.25">
      <c r="A68" s="8"/>
      <c r="B68" s="9"/>
      <c r="C68" s="14"/>
      <c r="D68" s="9"/>
      <c r="E68" s="9"/>
      <c r="F68" s="10"/>
    </row>
    <row r="69" spans="1:6" ht="15.75" x14ac:dyDescent="0.25">
      <c r="A69" s="97" t="s">
        <v>96</v>
      </c>
      <c r="B69" s="98"/>
      <c r="C69" s="98"/>
      <c r="D69" s="98"/>
      <c r="E69" s="98"/>
      <c r="F69" s="99"/>
    </row>
    <row r="70" spans="1:6" ht="15.75" thickBot="1" x14ac:dyDescent="0.3">
      <c r="A70" s="100" t="s">
        <v>58</v>
      </c>
      <c r="B70" s="101"/>
      <c r="C70" s="101"/>
      <c r="D70" s="101"/>
      <c r="E70" s="101"/>
      <c r="F70" s="20">
        <f>SUM(F53+F46+F40+F26+F67)</f>
        <v>2370.5938000000001</v>
      </c>
    </row>
  </sheetData>
  <mergeCells count="15">
    <mergeCell ref="A1:F1"/>
    <mergeCell ref="B26:E26"/>
    <mergeCell ref="A2:F2"/>
    <mergeCell ref="A4:F4"/>
    <mergeCell ref="B12:E12"/>
    <mergeCell ref="B9:E9"/>
    <mergeCell ref="B17:E17"/>
    <mergeCell ref="A69:F69"/>
    <mergeCell ref="A64:F64"/>
    <mergeCell ref="A70:E70"/>
    <mergeCell ref="A28:F28"/>
    <mergeCell ref="A42:F42"/>
    <mergeCell ref="A48:F48"/>
    <mergeCell ref="B46:E46"/>
    <mergeCell ref="B53:E53"/>
  </mergeCells>
  <pageMargins left="0.51181102362204722" right="0.51181102362204722" top="0.98425196850393704" bottom="0.78740157480314965" header="0.9055118110236221" footer="0.31496062992125984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D10" sqref="D10"/>
    </sheetView>
  </sheetViews>
  <sheetFormatPr defaultRowHeight="15" x14ac:dyDescent="0.25"/>
  <cols>
    <col min="1" max="1" width="48" bestFit="1" customWidth="1"/>
    <col min="2" max="2" width="11.140625" customWidth="1"/>
    <col min="3" max="3" width="13.42578125" bestFit="1" customWidth="1"/>
  </cols>
  <sheetData>
    <row r="1" spans="1:6" ht="15.75" thickBot="1" x14ac:dyDescent="0.3"/>
    <row r="2" spans="1:6" ht="15.75" x14ac:dyDescent="0.25">
      <c r="A2" s="103" t="s">
        <v>60</v>
      </c>
      <c r="B2" s="104"/>
      <c r="C2" s="105"/>
      <c r="D2" s="2"/>
      <c r="E2" s="2"/>
      <c r="F2" s="2"/>
    </row>
    <row r="3" spans="1:6" x14ac:dyDescent="0.25">
      <c r="A3" s="8"/>
      <c r="B3" s="9"/>
      <c r="C3" s="10"/>
    </row>
    <row r="4" spans="1:6" x14ac:dyDescent="0.25">
      <c r="A4" s="24" t="s">
        <v>25</v>
      </c>
      <c r="B4" s="22" t="s">
        <v>2</v>
      </c>
      <c r="C4" s="25" t="s">
        <v>59</v>
      </c>
    </row>
    <row r="5" spans="1:6" x14ac:dyDescent="0.25">
      <c r="A5" s="8"/>
      <c r="B5" s="9"/>
      <c r="C5" s="10"/>
    </row>
    <row r="6" spans="1:6" x14ac:dyDescent="0.25">
      <c r="A6" s="24" t="s">
        <v>106</v>
      </c>
      <c r="B6" s="22" t="s">
        <v>111</v>
      </c>
      <c r="C6" s="61">
        <v>2.1</v>
      </c>
      <c r="D6" s="1" t="s">
        <v>33</v>
      </c>
    </row>
    <row r="7" spans="1:6" x14ac:dyDescent="0.25">
      <c r="A7" s="24" t="s">
        <v>107</v>
      </c>
      <c r="B7" s="22" t="s">
        <v>62</v>
      </c>
      <c r="C7" s="25">
        <v>16</v>
      </c>
    </row>
    <row r="8" spans="1:6" x14ac:dyDescent="0.25">
      <c r="A8" s="24" t="s">
        <v>108</v>
      </c>
      <c r="B8" s="22" t="s">
        <v>61</v>
      </c>
      <c r="C8" s="25">
        <v>1990</v>
      </c>
    </row>
    <row r="9" spans="1:6" x14ac:dyDescent="0.25">
      <c r="A9" s="24" t="s">
        <v>112</v>
      </c>
      <c r="B9" s="22" t="s">
        <v>61</v>
      </c>
      <c r="C9" s="62">
        <v>240</v>
      </c>
    </row>
    <row r="10" spans="1:6" x14ac:dyDescent="0.25">
      <c r="A10" s="24" t="s">
        <v>66</v>
      </c>
      <c r="B10" s="22" t="s">
        <v>46</v>
      </c>
      <c r="C10" s="61">
        <v>50</v>
      </c>
    </row>
    <row r="11" spans="1:6" x14ac:dyDescent="0.25">
      <c r="A11" s="24" t="s">
        <v>68</v>
      </c>
      <c r="B11" s="22" t="s">
        <v>62</v>
      </c>
      <c r="C11" s="27">
        <v>2</v>
      </c>
    </row>
    <row r="12" spans="1:6" s="21" customFormat="1" x14ac:dyDescent="0.25">
      <c r="A12" s="24"/>
      <c r="B12" s="22"/>
      <c r="C12" s="27"/>
    </row>
    <row r="13" spans="1:6" s="2" customFormat="1" ht="15.75" customHeight="1" x14ac:dyDescent="0.25">
      <c r="A13" s="28" t="s">
        <v>97</v>
      </c>
      <c r="B13" s="22" t="s">
        <v>61</v>
      </c>
      <c r="C13" s="27">
        <f>C8*30</f>
        <v>59700</v>
      </c>
    </row>
    <row r="14" spans="1:6" x14ac:dyDescent="0.25">
      <c r="A14" s="29"/>
      <c r="B14" s="18"/>
      <c r="C14" s="30"/>
    </row>
    <row r="15" spans="1:6" x14ac:dyDescent="0.25">
      <c r="A15" s="24" t="s">
        <v>64</v>
      </c>
      <c r="B15" s="22" t="s">
        <v>46</v>
      </c>
      <c r="C15" s="26">
        <f>(C6*(C8/C9))</f>
        <v>17.412499999999998</v>
      </c>
    </row>
    <row r="16" spans="1:6" ht="15.75" thickBot="1" x14ac:dyDescent="0.3">
      <c r="A16" s="32"/>
      <c r="B16" s="33"/>
      <c r="C16" s="34"/>
    </row>
    <row r="17" spans="1:3" ht="15.75" thickBot="1" x14ac:dyDescent="0.3">
      <c r="A17" s="35" t="s">
        <v>63</v>
      </c>
      <c r="B17" s="36" t="s">
        <v>46</v>
      </c>
      <c r="C17" s="37">
        <f>C6+C9</f>
        <v>242.1</v>
      </c>
    </row>
    <row r="18" spans="1:3" ht="15.75" thickBot="1" x14ac:dyDescent="0.3">
      <c r="A18" s="8"/>
      <c r="B18" s="9"/>
      <c r="C18" s="10"/>
    </row>
    <row r="19" spans="1:3" ht="15.75" thickBot="1" x14ac:dyDescent="0.3">
      <c r="A19" s="35" t="s">
        <v>67</v>
      </c>
      <c r="B19" s="36" t="s">
        <v>46</v>
      </c>
      <c r="C19" s="37">
        <f>C7*C10</f>
        <v>800</v>
      </c>
    </row>
  </sheetData>
  <mergeCells count="1">
    <mergeCell ref="A2:C2"/>
  </mergeCells>
  <pageMargins left="0.511811024" right="0.511811024" top="0.78740157499999996" bottom="0.78740157499999996" header="0.31496062000000002" footer="0.31496062000000002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G25" sqref="G25"/>
    </sheetView>
  </sheetViews>
  <sheetFormatPr defaultRowHeight="15" x14ac:dyDescent="0.25"/>
  <cols>
    <col min="3" max="3" width="20.85546875" bestFit="1" customWidth="1"/>
  </cols>
  <sheetData>
    <row r="1" spans="2:6" ht="15.75" thickBot="1" x14ac:dyDescent="0.3"/>
    <row r="2" spans="2:6" ht="15.75" x14ac:dyDescent="0.25">
      <c r="B2" s="103" t="s">
        <v>76</v>
      </c>
      <c r="C2" s="104"/>
      <c r="D2" s="104"/>
      <c r="E2" s="104"/>
      <c r="F2" s="105"/>
    </row>
    <row r="3" spans="2:6" x14ac:dyDescent="0.25">
      <c r="B3" s="87"/>
      <c r="C3" s="109"/>
      <c r="D3" s="3" t="s">
        <v>77</v>
      </c>
      <c r="E3" s="3" t="s">
        <v>78</v>
      </c>
      <c r="F3" s="38" t="s">
        <v>79</v>
      </c>
    </row>
    <row r="4" spans="2:6" x14ac:dyDescent="0.25">
      <c r="B4" s="24" t="s">
        <v>80</v>
      </c>
      <c r="C4" s="22" t="s">
        <v>81</v>
      </c>
      <c r="D4" s="65">
        <v>0.02</v>
      </c>
      <c r="E4" s="65">
        <v>0.05</v>
      </c>
      <c r="F4" s="39">
        <f t="shared" ref="F4:F7" si="0">(E4+D4)/2</f>
        <v>3.5000000000000003E-2</v>
      </c>
    </row>
    <row r="5" spans="2:6" x14ac:dyDescent="0.25">
      <c r="B5" s="24" t="s">
        <v>82</v>
      </c>
      <c r="C5" s="22" t="s">
        <v>83</v>
      </c>
      <c r="D5" s="66">
        <v>0.01</v>
      </c>
      <c r="E5" s="66">
        <v>0.01</v>
      </c>
      <c r="F5" s="40">
        <f t="shared" si="0"/>
        <v>0.01</v>
      </c>
    </row>
    <row r="6" spans="2:6" x14ac:dyDescent="0.25">
      <c r="B6" s="24" t="s">
        <v>65</v>
      </c>
      <c r="C6" s="22" t="s">
        <v>84</v>
      </c>
      <c r="D6" s="5">
        <v>0</v>
      </c>
      <c r="E6" s="5">
        <v>0</v>
      </c>
      <c r="F6" s="40">
        <f t="shared" si="0"/>
        <v>0</v>
      </c>
    </row>
    <row r="7" spans="2:6" x14ac:dyDescent="0.25">
      <c r="B7" s="24"/>
      <c r="C7" s="22" t="s">
        <v>85</v>
      </c>
      <c r="D7" s="66">
        <v>0.03</v>
      </c>
      <c r="E7" s="66">
        <v>0.03</v>
      </c>
      <c r="F7" s="40">
        <f t="shared" si="0"/>
        <v>0.03</v>
      </c>
    </row>
    <row r="8" spans="2:6" x14ac:dyDescent="0.25">
      <c r="B8" s="24" t="s">
        <v>86</v>
      </c>
      <c r="C8" s="22" t="s">
        <v>87</v>
      </c>
      <c r="D8" s="66">
        <v>0.03</v>
      </c>
      <c r="E8" s="66">
        <v>7.0000000000000007E-2</v>
      </c>
      <c r="F8" s="41">
        <v>0.05</v>
      </c>
    </row>
    <row r="9" spans="2:6" x14ac:dyDescent="0.25">
      <c r="B9" s="24" t="s">
        <v>88</v>
      </c>
      <c r="C9" s="22" t="s">
        <v>89</v>
      </c>
      <c r="D9" s="5">
        <v>0.02</v>
      </c>
      <c r="E9" s="5">
        <v>0.05</v>
      </c>
      <c r="F9" s="41">
        <f t="shared" ref="F9:F11" si="1">(E9+D9)/2</f>
        <v>3.5000000000000003E-2</v>
      </c>
    </row>
    <row r="10" spans="2:6" x14ac:dyDescent="0.25">
      <c r="B10" s="24"/>
      <c r="C10" s="22" t="s">
        <v>90</v>
      </c>
      <c r="D10" s="5">
        <v>0.03</v>
      </c>
      <c r="E10" s="5">
        <v>0.03</v>
      </c>
      <c r="F10" s="40">
        <f t="shared" si="1"/>
        <v>0.03</v>
      </c>
    </row>
    <row r="11" spans="2:6" x14ac:dyDescent="0.25">
      <c r="B11" s="24"/>
      <c r="C11" s="22" t="s">
        <v>91</v>
      </c>
      <c r="D11" s="4">
        <v>6.4999999999999997E-3</v>
      </c>
      <c r="E11" s="4">
        <v>6.4999999999999997E-3</v>
      </c>
      <c r="F11" s="39">
        <f t="shared" si="1"/>
        <v>6.4999999999999997E-3</v>
      </c>
    </row>
    <row r="12" spans="2:6" x14ac:dyDescent="0.25">
      <c r="B12" s="8"/>
      <c r="C12" s="6" t="s">
        <v>92</v>
      </c>
      <c r="D12" s="7">
        <v>1.4999999999999999E-2</v>
      </c>
      <c r="E12" s="7">
        <v>1.4999999999999999E-2</v>
      </c>
      <c r="F12" s="42">
        <v>1.4999999999999999E-2</v>
      </c>
    </row>
    <row r="13" spans="2:6" ht="15.75" thickBot="1" x14ac:dyDescent="0.3">
      <c r="B13" s="110" t="s">
        <v>93</v>
      </c>
      <c r="C13" s="111"/>
      <c r="D13" s="63">
        <f>SUM(D4:D12)</f>
        <v>0.16150000000000003</v>
      </c>
      <c r="E13" s="63">
        <f t="shared" ref="E13" si="2">SUM(E4:E12)</f>
        <v>0.26150000000000001</v>
      </c>
      <c r="F13" s="64">
        <f>SUM(F4:F12)</f>
        <v>0.21150000000000002</v>
      </c>
    </row>
  </sheetData>
  <mergeCells count="3">
    <mergeCell ref="B2:F2"/>
    <mergeCell ref="B3:C3"/>
    <mergeCell ref="B13:C13"/>
  </mergeCells>
  <pageMargins left="1" right="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 de Orçamento</vt:lpstr>
      <vt:lpstr>Custos Operacionais</vt:lpstr>
      <vt:lpstr>Base Orçamentária</vt:lpstr>
      <vt:lpstr>BDI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Adonis</dc:creator>
  <cp:lastModifiedBy>User</cp:lastModifiedBy>
  <cp:lastPrinted>2015-08-12T15:24:17Z</cp:lastPrinted>
  <dcterms:created xsi:type="dcterms:W3CDTF">2015-08-10T10:36:01Z</dcterms:created>
  <dcterms:modified xsi:type="dcterms:W3CDTF">2020-07-30T14:27:30Z</dcterms:modified>
</cp:coreProperties>
</file>